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480" yWindow="60" windowWidth="11355" windowHeight="9210" activeTab="0"/>
  </bookViews>
  <sheets>
    <sheet name="CO2" sheetId="1" r:id="rId1"/>
  </sheets>
  <definedNames/>
  <calcPr fullCalcOnLoad="1"/>
</workbook>
</file>

<file path=xl/comments1.xml><?xml version="1.0" encoding="utf-8"?>
<comments xmlns="http://schemas.openxmlformats.org/spreadsheetml/2006/main">
  <authors>
    <author>bsauer</author>
  </authors>
  <commentList>
    <comment ref="E50" authorId="0">
      <text>
        <r>
          <rPr>
            <b/>
            <sz val="8"/>
            <rFont val="Tahoma"/>
            <family val="0"/>
          </rPr>
          <t>bsauer:</t>
        </r>
        <r>
          <rPr>
            <sz val="8"/>
            <rFont val="Tahoma"/>
            <family val="0"/>
          </rPr>
          <t xml:space="preserve">
Changed from IPCC SAR (Second Assessment Report) GWP factors of 21 for methane and 320 for N2O to IPCC TAR (Third Assessment Report, 2001) GWPs of 23 and 296.</t>
        </r>
      </text>
    </comment>
    <comment ref="G50" authorId="0">
      <text>
        <r>
          <rPr>
            <b/>
            <sz val="8"/>
            <rFont val="Tahoma"/>
            <family val="0"/>
          </rPr>
          <t>bsauer:</t>
        </r>
        <r>
          <rPr>
            <sz val="8"/>
            <rFont val="Tahoma"/>
            <family val="0"/>
          </rPr>
          <t xml:space="preserve">
Changed from IPCC SAR (Second Assessment Report) GWP factors of 21 for methane and 320 for N2O to IPCC TAR (Third Assessment Report, 2001) GWPs of 23 and 296.</t>
        </r>
      </text>
    </comment>
    <comment ref="I50" authorId="0">
      <text>
        <r>
          <rPr>
            <b/>
            <sz val="8"/>
            <rFont val="Tahoma"/>
            <family val="0"/>
          </rPr>
          <t>bsauer:</t>
        </r>
        <r>
          <rPr>
            <sz val="8"/>
            <rFont val="Tahoma"/>
            <family val="0"/>
          </rPr>
          <t xml:space="preserve">
Changed from IPCC SAR (Second Assessment Report) GWP factors of 21 for methane and 320 for N2O to IPCC TAR (Third Assessment Report, 2001) GWPs of 23 and 296.</t>
        </r>
      </text>
    </comment>
    <comment ref="K50" authorId="0">
      <text>
        <r>
          <rPr>
            <b/>
            <sz val="8"/>
            <rFont val="Tahoma"/>
            <family val="0"/>
          </rPr>
          <t>bsauer:</t>
        </r>
        <r>
          <rPr>
            <sz val="8"/>
            <rFont val="Tahoma"/>
            <family val="0"/>
          </rPr>
          <t xml:space="preserve">
Changed from IPCC SAR (Second Assessment Report) GWP factors of 21 for methane and 320 for N2O to IPCC TAR (Third Assessment Report, 2001) GWPs of 23 and 296.</t>
        </r>
      </text>
    </comment>
    <comment ref="M50" authorId="0">
      <text>
        <r>
          <rPr>
            <b/>
            <sz val="8"/>
            <rFont val="Tahoma"/>
            <family val="0"/>
          </rPr>
          <t>bsauer:</t>
        </r>
        <r>
          <rPr>
            <sz val="8"/>
            <rFont val="Tahoma"/>
            <family val="0"/>
          </rPr>
          <t xml:space="preserve">
Changed from IPCC SAR (Second Assessment Report) GWP factors of 21 for methane and 320 for N2O to IPCC TAR (Third Assessment Report, 2001) GWPs of 23 and 296.</t>
        </r>
      </text>
    </comment>
    <comment ref="O50" authorId="0">
      <text>
        <r>
          <rPr>
            <b/>
            <sz val="8"/>
            <rFont val="Tahoma"/>
            <family val="0"/>
          </rPr>
          <t>bsauer:</t>
        </r>
        <r>
          <rPr>
            <sz val="8"/>
            <rFont val="Tahoma"/>
            <family val="0"/>
          </rPr>
          <t xml:space="preserve">
Changed from IPCC SAR (Second Assessment Report) GWP factors of 21 for methane and 320 for N2O to IPCC TAR (Third Assessment Report, 2001) GWPs of 23 and 296.</t>
        </r>
      </text>
    </comment>
    <comment ref="Q50" authorId="0">
      <text>
        <r>
          <rPr>
            <b/>
            <sz val="8"/>
            <rFont val="Tahoma"/>
            <family val="0"/>
          </rPr>
          <t>bsauer:</t>
        </r>
        <r>
          <rPr>
            <sz val="8"/>
            <rFont val="Tahoma"/>
            <family val="0"/>
          </rPr>
          <t xml:space="preserve">
Changed from IPCC SAR (Second Assessment Report) GWP factors of 21 for methane and 320 for N2O to IPCC TAR (Third Assessment Report, 2001) GWPs of 23 and 296.</t>
        </r>
      </text>
    </comment>
    <comment ref="S50" authorId="0">
      <text>
        <r>
          <rPr>
            <b/>
            <sz val="8"/>
            <rFont val="Tahoma"/>
            <family val="0"/>
          </rPr>
          <t>bsauer:</t>
        </r>
        <r>
          <rPr>
            <sz val="8"/>
            <rFont val="Tahoma"/>
            <family val="0"/>
          </rPr>
          <t xml:space="preserve">
Changed from IPCC SAR (Second Assessment Report) GWP factors of 21 for methane and 320 for N2O to IPCC TAR (Third Assessment Report, 2001) GWPs of 23 and 296.</t>
        </r>
      </text>
    </comment>
    <comment ref="B52" authorId="0">
      <text>
        <r>
          <rPr>
            <b/>
            <sz val="8"/>
            <rFont val="Tahoma"/>
            <family val="0"/>
          </rPr>
          <t>bsauer:</t>
        </r>
        <r>
          <rPr>
            <sz val="8"/>
            <rFont val="Tahoma"/>
            <family val="0"/>
          </rPr>
          <t xml:space="preserve">
updated for IPCC TAR (2001) GWP of 23 for methane and 296 for N2O.</t>
        </r>
      </text>
    </comment>
  </commentList>
</comments>
</file>

<file path=xl/sharedStrings.xml><?xml version="1.0" encoding="utf-8"?>
<sst xmlns="http://schemas.openxmlformats.org/spreadsheetml/2006/main" count="111" uniqueCount="79">
  <si>
    <t xml:space="preserve">            GREENHOUSE GAS SAVINGS CALCULATOR       </t>
  </si>
  <si>
    <t>Calculates GHG savings associated with current use of reusable drums</t>
  </si>
  <si>
    <t>or change from single-use to reusable drums, based on comparison with</t>
  </si>
  <si>
    <t>baseline of 0.8/0.7/0.8 mm single-use drums.</t>
  </si>
  <si>
    <t>Enter number of drum shipments:</t>
  </si>
  <si>
    <t>(This is the same as the number of drum shipments in single-use drums.)</t>
  </si>
  <si>
    <t>Enter letter code for reusable drum type:</t>
  </si>
  <si>
    <t>a</t>
  </si>
  <si>
    <t>(from table below)</t>
  </si>
  <si>
    <t>Enter weight of one reusable multi-trip drum (in lb):</t>
  </si>
  <si>
    <t>lb</t>
  </si>
  <si>
    <t xml:space="preserve">If open-head drum, enter weight of drum lid (in lb); </t>
  </si>
  <si>
    <t>otherwise, enter zero:</t>
  </si>
  <si>
    <t>Calculated GHG savings by using multi-trip drums
instead of single-use drums:</t>
  </si>
  <si>
    <t>tons CO2 equiv</t>
  </si>
  <si>
    <t>REUSABLE DRUM TYPE CODES</t>
  </si>
  <si>
    <t>Drum Type</t>
  </si>
  <si>
    <t>Letter Code</t>
  </si>
  <si>
    <t>Average weight (lb)</t>
  </si>
  <si>
    <t>1.2 mm multi-trip</t>
  </si>
  <si>
    <t>Drum</t>
  </si>
  <si>
    <t>Lid</t>
  </si>
  <si>
    <t>tight head</t>
  </si>
  <si>
    <t>open head</t>
  </si>
  <si>
    <t>b</t>
  </si>
  <si>
    <t>1.0 mm multi-trip</t>
  </si>
  <si>
    <t>c</t>
  </si>
  <si>
    <t>d</t>
  </si>
  <si>
    <t>1.2/0.9/1.2 mm multi-trip</t>
  </si>
  <si>
    <t>e</t>
  </si>
  <si>
    <t>f</t>
  </si>
  <si>
    <t>U.S. DRUMS</t>
  </si>
  <si>
    <t>0.8 mm single-trip</t>
  </si>
  <si>
    <t>Tight-head</t>
  </si>
  <si>
    <t>Open-head</t>
  </si>
  <si>
    <t>Wash</t>
  </si>
  <si>
    <t>Burn</t>
  </si>
  <si>
    <t>Avg Drum wt. (lb)</t>
  </si>
  <si>
    <t>Avg Lid wt (lb)</t>
  </si>
  <si>
    <t>Avg Reconditionings</t>
  </si>
  <si>
    <t>Lb of steel/1000 drum trips</t>
  </si>
  <si>
    <t>GHG (lb/1,000 drum trips)</t>
  </si>
  <si>
    <t>Fossil CO2</t>
  </si>
  <si>
    <t>Methane</t>
  </si>
  <si>
    <t>Nitrous Oxide</t>
  </si>
  <si>
    <t>GHG Total (lb CO2 Equiv/1,000 drum trips)</t>
  </si>
  <si>
    <t>GHG Subtotals by Life Cycle Stage</t>
  </si>
  <si>
    <t>GHG depends on:</t>
  </si>
  <si>
    <t>Steel Production</t>
  </si>
  <si>
    <t>pounds of steel</t>
  </si>
  <si>
    <t>New Drum Fabrication &amp; Transportation</t>
  </si>
  <si>
    <t>number of drums</t>
  </si>
  <si>
    <t>Reconditioning</t>
  </si>
  <si>
    <t>number of drums x number of recond</t>
  </si>
  <si>
    <t>Drum Recycling &amp; Disposal</t>
  </si>
  <si>
    <t>TOTAL GHG</t>
  </si>
  <si>
    <t>Number of Drums/1,000 Trips</t>
  </si>
  <si>
    <t>GHG/lb steel</t>
  </si>
  <si>
    <t>GHG/no. of drums</t>
  </si>
  <si>
    <t>avg  GHG/no of drums</t>
  </si>
  <si>
    <t>GHG/(no. of drums x no. of recond)</t>
  </si>
  <si>
    <t>avg GHG/(no of drums x no of recond) for TH drums</t>
  </si>
  <si>
    <t>avg GHG/(no of drums x no of recond) for OH drums</t>
  </si>
  <si>
    <t>Based on User Specified Data:</t>
  </si>
  <si>
    <t>Pounds of steel/trip</t>
  </si>
  <si>
    <t>Number of trips</t>
  </si>
  <si>
    <t>Number of drums</t>
  </si>
  <si>
    <t>GHG for user-defined multi-trip drum wt &amp; number of trips</t>
  </si>
  <si>
    <t>GHG for equivalent single-trip drums</t>
  </si>
  <si>
    <t>GHG savings</t>
  </si>
  <si>
    <t>Multi-trip Drum</t>
  </si>
  <si>
    <t>code</t>
  </si>
  <si>
    <t>calc GHG savings</t>
  </si>
  <si>
    <t>1.2 mm tight-head</t>
  </si>
  <si>
    <t>1.2 mm open-head</t>
  </si>
  <si>
    <t>1.0 mm tight-head</t>
  </si>
  <si>
    <t>1.0 mm open-head</t>
  </si>
  <si>
    <t>1.2/0.9/1.2 tight-head</t>
  </si>
  <si>
    <t>1.2/0.9/1.2 open-head</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</si>
</sst>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809]dd\ mmmm\ yyyy"/>
    <numFmt numFmtId="181" formatCode="yyyy"/>
    <numFmt numFmtId="182" formatCode="_(* #,##0.0_);_(* \(#,##0.0\);_(* &quot;-&quot;??_);_(@_)"/>
    <numFmt numFmtId="183" formatCode="_(* #,##0_);_(* \(#,##0\);_(* &quot;-&quot;??_);_(@_)"/>
    <numFmt numFmtId="184" formatCode="#,##0.0"/>
    <numFmt numFmtId="185" formatCode="#,##0.000"/>
    <numFmt numFmtId="186" formatCode="0.000"/>
  </numFmts>
  <fonts count="51">
    <font>
      <sz val="10"/>
      <name val="Arial"/>
      <family val="0"/>
    </font>
    <font>
      <sz val="8"/>
      <name val="Arial"/>
      <family val="0"/>
    </font>
    <font>
      <b/>
      <sz val="10"/>
      <name val="Arial"/>
      <family val="2"/>
    </font>
    <font>
      <sz val="10"/>
      <name val="Verdana"/>
      <family val="2"/>
    </font>
    <font>
      <i/>
      <sz val="10"/>
      <name val="Arial"/>
      <family val="2"/>
    </font>
    <font>
      <sz val="10"/>
      <color indexed="10"/>
      <name val="Arial"/>
      <family val="2"/>
    </font>
    <font>
      <sz val="10"/>
      <name val="Palatino"/>
      <family val="1"/>
    </font>
    <font>
      <b/>
      <sz val="10"/>
      <name val="Times New Roman"/>
      <family val="1"/>
    </font>
    <font>
      <b/>
      <sz val="10"/>
      <name val="Palatino"/>
      <family val="0"/>
    </font>
    <font>
      <u val="single"/>
      <sz val="10"/>
      <name val="Arial"/>
      <family val="0"/>
    </font>
    <font>
      <b/>
      <sz val="8"/>
      <name val="Tahoma"/>
      <family val="0"/>
    </font>
    <font>
      <sz val="8"/>
      <name val="Tahoma"/>
      <family val="0"/>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8"/>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3">
    <xf numFmtId="0" fontId="0" fillId="0" borderId="0" xfId="0" applyAlignment="1">
      <alignment/>
    </xf>
    <xf numFmtId="0" fontId="2" fillId="0" borderId="0" xfId="0" applyFont="1" applyAlignment="1">
      <alignment/>
    </xf>
    <xf numFmtId="0" fontId="0" fillId="0" borderId="0" xfId="0" applyFont="1" applyAlignment="1">
      <alignment horizontal="left"/>
    </xf>
    <xf numFmtId="0" fontId="3" fillId="0" borderId="0" xfId="0" applyFont="1" applyAlignment="1">
      <alignment vertical="top" wrapText="1"/>
    </xf>
    <xf numFmtId="0" fontId="0" fillId="0" borderId="0" xfId="0" applyFont="1" applyAlignment="1">
      <alignment/>
    </xf>
    <xf numFmtId="0" fontId="0" fillId="0" borderId="0" xfId="0" applyFont="1" applyBorder="1" applyAlignment="1">
      <alignment/>
    </xf>
    <xf numFmtId="0" fontId="0" fillId="0" borderId="10" xfId="0" applyFont="1" applyBorder="1" applyAlignment="1">
      <alignment/>
    </xf>
    <xf numFmtId="0" fontId="0" fillId="0" borderId="11" xfId="0" applyFont="1" applyBorder="1" applyAlignment="1">
      <alignment/>
    </xf>
    <xf numFmtId="0" fontId="4" fillId="0" borderId="0" xfId="0" applyFont="1" applyAlignment="1">
      <alignment horizontal="left"/>
    </xf>
    <xf numFmtId="0" fontId="4" fillId="0" borderId="12" xfId="0" applyFont="1" applyBorder="1" applyAlignment="1">
      <alignment/>
    </xf>
    <xf numFmtId="0" fontId="4" fillId="0" borderId="0" xfId="0" applyFont="1" applyBorder="1" applyAlignment="1">
      <alignment/>
    </xf>
    <xf numFmtId="0" fontId="4" fillId="0" borderId="13" xfId="0" applyFont="1" applyBorder="1" applyAlignment="1">
      <alignment/>
    </xf>
    <xf numFmtId="0" fontId="4" fillId="0" borderId="0" xfId="0" applyFont="1" applyAlignment="1">
      <alignment/>
    </xf>
    <xf numFmtId="0" fontId="0" fillId="0" borderId="12" xfId="0" applyFont="1" applyBorder="1" applyAlignment="1">
      <alignment/>
    </xf>
    <xf numFmtId="3" fontId="0" fillId="0" borderId="14" xfId="0" applyNumberFormat="1" applyFont="1" applyBorder="1" applyAlignment="1">
      <alignment/>
    </xf>
    <xf numFmtId="0" fontId="0" fillId="0" borderId="13" xfId="0" applyFont="1" applyBorder="1" applyAlignment="1">
      <alignment/>
    </xf>
    <xf numFmtId="0" fontId="0" fillId="0" borderId="0" xfId="0" applyBorder="1" applyAlignment="1">
      <alignment/>
    </xf>
    <xf numFmtId="0" fontId="0" fillId="0" borderId="12" xfId="0" applyFont="1" applyBorder="1" applyAlignment="1">
      <alignment/>
    </xf>
    <xf numFmtId="0" fontId="0" fillId="0" borderId="14" xfId="0" applyFont="1" applyBorder="1" applyAlignment="1">
      <alignment horizontal="right"/>
    </xf>
    <xf numFmtId="0" fontId="0" fillId="0" borderId="0" xfId="0" applyFont="1" applyBorder="1" applyAlignment="1">
      <alignment horizontal="right"/>
    </xf>
    <xf numFmtId="0" fontId="0" fillId="0" borderId="14" xfId="0" applyFont="1" applyBorder="1" applyAlignment="1">
      <alignment/>
    </xf>
    <xf numFmtId="182" fontId="0" fillId="33" borderId="15" xfId="42" applyNumberFormat="1" applyFont="1"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0" fontId="0" fillId="0" borderId="0" xfId="0" applyFont="1" applyFill="1" applyBorder="1" applyAlignment="1">
      <alignment/>
    </xf>
    <xf numFmtId="0" fontId="0" fillId="0" borderId="0" xfId="0" applyFont="1" applyBorder="1" applyAlignment="1">
      <alignment horizontal="left"/>
    </xf>
    <xf numFmtId="0" fontId="2" fillId="0" borderId="0" xfId="0" applyFont="1" applyBorder="1" applyAlignment="1">
      <alignment/>
    </xf>
    <xf numFmtId="0" fontId="0" fillId="0" borderId="18" xfId="0" applyFont="1" applyBorder="1" applyAlignment="1">
      <alignment/>
    </xf>
    <xf numFmtId="0" fontId="0" fillId="0" borderId="19" xfId="0" applyFont="1" applyBorder="1" applyAlignment="1">
      <alignment/>
    </xf>
    <xf numFmtId="0" fontId="2" fillId="0" borderId="18" xfId="0" applyFont="1" applyBorder="1" applyAlignment="1">
      <alignment/>
    </xf>
    <xf numFmtId="0" fontId="2" fillId="0" borderId="19" xfId="0" applyFont="1" applyBorder="1" applyAlignment="1">
      <alignment horizontal="center"/>
    </xf>
    <xf numFmtId="0" fontId="0" fillId="0" borderId="18" xfId="0" applyFont="1" applyBorder="1" applyAlignment="1" quotePrefix="1">
      <alignment horizontal="left"/>
    </xf>
    <xf numFmtId="0" fontId="0" fillId="0" borderId="19"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0" fillId="0" borderId="18" xfId="0" applyFont="1" applyBorder="1" applyAlignment="1">
      <alignment horizontal="lef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horizontal="center"/>
    </xf>
    <xf numFmtId="0" fontId="6" fillId="0" borderId="0" xfId="0" applyFont="1" applyAlignment="1" quotePrefix="1">
      <alignment horizontal="left"/>
    </xf>
    <xf numFmtId="0" fontId="7" fillId="0" borderId="0" xfId="0" applyFont="1" applyAlignment="1">
      <alignment/>
    </xf>
    <xf numFmtId="0" fontId="6" fillId="0" borderId="21" xfId="0" applyFont="1" applyBorder="1" applyAlignment="1" quotePrefix="1">
      <alignment horizontal="center"/>
    </xf>
    <xf numFmtId="0" fontId="6" fillId="0" borderId="21" xfId="0" applyFont="1" applyBorder="1" applyAlignment="1">
      <alignment/>
    </xf>
    <xf numFmtId="0" fontId="6" fillId="0" borderId="0" xfId="0" applyFont="1" applyAlignment="1">
      <alignment horizontal="center"/>
    </xf>
    <xf numFmtId="0" fontId="0" fillId="0" borderId="0" xfId="0" applyFont="1" applyAlignment="1">
      <alignment/>
    </xf>
    <xf numFmtId="0" fontId="0" fillId="0" borderId="0" xfId="0" applyFont="1" applyFill="1" applyAlignment="1">
      <alignment/>
    </xf>
    <xf numFmtId="0" fontId="6" fillId="0" borderId="0" xfId="0" applyFont="1" applyBorder="1" applyAlignment="1">
      <alignment/>
    </xf>
    <xf numFmtId="0" fontId="0" fillId="0" borderId="0" xfId="0" applyFont="1" applyFill="1" applyAlignment="1">
      <alignment horizontal="left"/>
    </xf>
    <xf numFmtId="0" fontId="0" fillId="0" borderId="0" xfId="0" applyFont="1" applyFill="1" applyAlignment="1">
      <alignment/>
    </xf>
    <xf numFmtId="0" fontId="6" fillId="0" borderId="0" xfId="0" applyFont="1" applyFill="1" applyBorder="1" applyAlignment="1">
      <alignment/>
    </xf>
    <xf numFmtId="0" fontId="2" fillId="0" borderId="0" xfId="0" applyFont="1" applyFill="1" applyAlignment="1">
      <alignment horizontal="left"/>
    </xf>
    <xf numFmtId="0" fontId="2" fillId="0" borderId="0" xfId="0" applyFont="1" applyFill="1" applyAlignment="1">
      <alignment/>
    </xf>
    <xf numFmtId="183" fontId="2" fillId="0" borderId="0" xfId="42" applyNumberFormat="1" applyFont="1" applyFill="1" applyAlignment="1">
      <alignment/>
    </xf>
    <xf numFmtId="0" fontId="2" fillId="0" borderId="0" xfId="0" applyFont="1" applyFill="1" applyBorder="1" applyAlignment="1">
      <alignment/>
    </xf>
    <xf numFmtId="43" fontId="2" fillId="0" borderId="0" xfId="42" applyNumberFormat="1" applyFont="1" applyFill="1" applyAlignment="1">
      <alignment/>
    </xf>
    <xf numFmtId="0" fontId="8" fillId="0" borderId="0" xfId="0" applyFont="1" applyAlignment="1">
      <alignment/>
    </xf>
    <xf numFmtId="0" fontId="9" fillId="0" borderId="0" xfId="0" applyFont="1" applyAlignment="1">
      <alignment/>
    </xf>
    <xf numFmtId="3" fontId="0" fillId="0" borderId="0" xfId="0" applyNumberFormat="1" applyFont="1" applyFill="1" applyAlignment="1">
      <alignment horizontal="left"/>
    </xf>
    <xf numFmtId="3" fontId="6" fillId="0" borderId="0" xfId="0" applyNumberFormat="1" applyFont="1" applyFill="1" applyAlignment="1">
      <alignment/>
    </xf>
    <xf numFmtId="3" fontId="0" fillId="0" borderId="0" xfId="0" applyNumberFormat="1" applyFont="1" applyFill="1" applyAlignment="1">
      <alignment/>
    </xf>
    <xf numFmtId="3" fontId="0" fillId="0" borderId="0" xfId="0" applyNumberFormat="1" applyFont="1" applyFill="1" applyBorder="1" applyAlignment="1">
      <alignment/>
    </xf>
    <xf numFmtId="184" fontId="0" fillId="0" borderId="0" xfId="0" applyNumberFormat="1" applyFont="1" applyFill="1" applyAlignment="1">
      <alignment horizontal="left"/>
    </xf>
    <xf numFmtId="184" fontId="6" fillId="0" borderId="0" xfId="0" applyNumberFormat="1" applyFont="1" applyFill="1" applyAlignment="1">
      <alignment/>
    </xf>
    <xf numFmtId="184" fontId="0" fillId="0" borderId="0" xfId="0" applyNumberFormat="1" applyFont="1" applyFill="1" applyAlignment="1">
      <alignment/>
    </xf>
    <xf numFmtId="184" fontId="0" fillId="0" borderId="0" xfId="0" applyNumberFormat="1" applyFont="1" applyFill="1" applyBorder="1" applyAlignment="1">
      <alignment/>
    </xf>
    <xf numFmtId="185" fontId="0" fillId="0" borderId="0" xfId="0" applyNumberFormat="1" applyFont="1" applyFill="1" applyAlignment="1">
      <alignment horizontal="left"/>
    </xf>
    <xf numFmtId="185" fontId="6" fillId="0" borderId="0" xfId="0" applyNumberFormat="1" applyFont="1" applyFill="1" applyAlignment="1">
      <alignment/>
    </xf>
    <xf numFmtId="185" fontId="0" fillId="0" borderId="0" xfId="0" applyNumberFormat="1" applyFont="1" applyFill="1" applyAlignment="1">
      <alignment/>
    </xf>
    <xf numFmtId="185" fontId="0" fillId="0" borderId="0" xfId="0" applyNumberFormat="1" applyFont="1" applyFill="1" applyBorder="1" applyAlignment="1">
      <alignment/>
    </xf>
    <xf numFmtId="185" fontId="2" fillId="0" borderId="0" xfId="0" applyNumberFormat="1" applyFont="1" applyFill="1" applyAlignment="1">
      <alignment horizontal="left"/>
    </xf>
    <xf numFmtId="185" fontId="8" fillId="0" borderId="0" xfId="0" applyNumberFormat="1" applyFont="1" applyFill="1" applyAlignment="1">
      <alignment/>
    </xf>
    <xf numFmtId="185" fontId="2" fillId="0" borderId="0" xfId="0" applyNumberFormat="1" applyFont="1" applyFill="1" applyAlignment="1">
      <alignment/>
    </xf>
    <xf numFmtId="3" fontId="8" fillId="0" borderId="0" xfId="0" applyNumberFormat="1" applyFont="1" applyFill="1" applyAlignment="1">
      <alignment/>
    </xf>
    <xf numFmtId="185" fontId="2" fillId="0" borderId="0" xfId="0" applyNumberFormat="1" applyFont="1" applyFill="1" applyBorder="1" applyAlignment="1">
      <alignment/>
    </xf>
    <xf numFmtId="0" fontId="2" fillId="0" borderId="0" xfId="0" applyFont="1" applyAlignment="1">
      <alignment/>
    </xf>
    <xf numFmtId="183" fontId="0" fillId="0" borderId="0" xfId="42" applyNumberFormat="1" applyFont="1" applyAlignment="1">
      <alignment horizontal="left"/>
    </xf>
    <xf numFmtId="183" fontId="6" fillId="0" borderId="0" xfId="42" applyNumberFormat="1" applyFont="1" applyAlignment="1">
      <alignment/>
    </xf>
    <xf numFmtId="183" fontId="0" fillId="0" borderId="0" xfId="42" applyNumberFormat="1" applyFont="1" applyAlignment="1">
      <alignment/>
    </xf>
    <xf numFmtId="183" fontId="0" fillId="0" borderId="0" xfId="42" applyNumberFormat="1" applyFont="1" applyBorder="1" applyAlignment="1">
      <alignment/>
    </xf>
    <xf numFmtId="183" fontId="2" fillId="0" borderId="0" xfId="42" applyNumberFormat="1" applyFont="1" applyAlignment="1">
      <alignment horizontal="left"/>
    </xf>
    <xf numFmtId="183" fontId="8" fillId="0" borderId="0" xfId="42" applyNumberFormat="1" applyFont="1" applyAlignment="1">
      <alignment/>
    </xf>
    <xf numFmtId="183" fontId="2" fillId="0" borderId="0" xfId="42" applyNumberFormat="1" applyFont="1" applyAlignment="1">
      <alignment/>
    </xf>
    <xf numFmtId="183" fontId="2" fillId="0" borderId="0" xfId="42" applyNumberFormat="1" applyFont="1" applyBorder="1" applyAlignment="1">
      <alignment/>
    </xf>
    <xf numFmtId="0" fontId="6" fillId="0" borderId="0" xfId="0" applyFont="1" applyAlignment="1">
      <alignment/>
    </xf>
    <xf numFmtId="1" fontId="0" fillId="0" borderId="0" xfId="0" applyNumberFormat="1" applyFont="1" applyAlignment="1">
      <alignment/>
    </xf>
    <xf numFmtId="186" fontId="0" fillId="0" borderId="0" xfId="0" applyNumberFormat="1" applyFont="1" applyAlignment="1">
      <alignment/>
    </xf>
    <xf numFmtId="2" fontId="0" fillId="0" borderId="0" xfId="0" applyNumberFormat="1" applyFont="1" applyAlignment="1">
      <alignment/>
    </xf>
    <xf numFmtId="0" fontId="0" fillId="0" borderId="0" xfId="0" applyFont="1" applyFill="1" applyBorder="1" applyAlignment="1">
      <alignment horizontal="left"/>
    </xf>
    <xf numFmtId="43" fontId="0" fillId="0" borderId="0" xfId="42" applyNumberFormat="1" applyFont="1" applyFill="1" applyBorder="1" applyAlignment="1">
      <alignment/>
    </xf>
    <xf numFmtId="3" fontId="0" fillId="0" borderId="0" xfId="0" applyNumberFormat="1" applyFont="1" applyAlignment="1">
      <alignment/>
    </xf>
    <xf numFmtId="0" fontId="6" fillId="0" borderId="0" xfId="0" applyFont="1" applyFill="1" applyAlignment="1">
      <alignment/>
    </xf>
    <xf numFmtId="183" fontId="0" fillId="0" borderId="0" xfId="0" applyNumberFormat="1" applyFont="1" applyFill="1" applyAlignment="1">
      <alignment/>
    </xf>
    <xf numFmtId="183" fontId="0" fillId="0" borderId="0" xfId="0" applyNumberFormat="1" applyFont="1" applyAlignment="1">
      <alignment/>
    </xf>
    <xf numFmtId="183" fontId="2" fillId="0" borderId="0" xfId="0" applyNumberFormat="1" applyFont="1" applyFill="1" applyAlignment="1">
      <alignment/>
    </xf>
    <xf numFmtId="0" fontId="0" fillId="0" borderId="0" xfId="0" applyFont="1" applyAlignment="1">
      <alignment horizontal="center"/>
    </xf>
    <xf numFmtId="183" fontId="0" fillId="33" borderId="23" xfId="42" applyNumberFormat="1" applyFont="1" applyFill="1" applyBorder="1" applyAlignment="1">
      <alignment/>
    </xf>
    <xf numFmtId="183" fontId="0" fillId="33" borderId="24" xfId="42" applyNumberFormat="1" applyFont="1" applyFill="1" applyBorder="1" applyAlignment="1">
      <alignment/>
    </xf>
    <xf numFmtId="183" fontId="0" fillId="33" borderId="25" xfId="42" applyNumberFormat="1" applyFont="1" applyFill="1" applyBorder="1" applyAlignment="1">
      <alignment/>
    </xf>
    <xf numFmtId="0" fontId="2" fillId="0" borderId="26" xfId="0" applyFont="1" applyBorder="1" applyAlignment="1">
      <alignment horizontal="right"/>
    </xf>
    <xf numFmtId="0" fontId="2" fillId="0" borderId="10" xfId="0" applyFont="1" applyBorder="1" applyAlignment="1">
      <alignment horizontal="right"/>
    </xf>
    <xf numFmtId="0" fontId="2" fillId="0" borderId="12"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0" fontId="5" fillId="0" borderId="21" xfId="0" applyFont="1" applyBorder="1" applyAlignment="1">
      <alignment horizontal="center"/>
    </xf>
    <xf numFmtId="0" fontId="0" fillId="0" borderId="12" xfId="0" applyFont="1" applyBorder="1" applyAlignment="1">
      <alignment wrapText="1"/>
    </xf>
    <xf numFmtId="0" fontId="0" fillId="0" borderId="0" xfId="0" applyFont="1" applyBorder="1" applyAlignment="1">
      <alignment wrapText="1"/>
    </xf>
    <xf numFmtId="0" fontId="0" fillId="0" borderId="19" xfId="0" applyFont="1" applyBorder="1" applyAlignment="1">
      <alignment wrapText="1"/>
    </xf>
    <xf numFmtId="0" fontId="0" fillId="0" borderId="27" xfId="0" applyFont="1" applyBorder="1" applyAlignment="1">
      <alignment wrapText="1"/>
    </xf>
    <xf numFmtId="0" fontId="0" fillId="0" borderId="28" xfId="0" applyFont="1" applyBorder="1" applyAlignment="1">
      <alignment wrapText="1"/>
    </xf>
    <xf numFmtId="0" fontId="0" fillId="0" borderId="29" xfId="0" applyFont="1" applyBorder="1" applyAlignment="1">
      <alignment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685800</xdr:colOff>
      <xdr:row>1</xdr:row>
      <xdr:rowOff>133350</xdr:rowOff>
    </xdr:from>
    <xdr:to>
      <xdr:col>14</xdr:col>
      <xdr:colOff>400050</xdr:colOff>
      <xdr:row>21</xdr:row>
      <xdr:rowOff>19050</xdr:rowOff>
    </xdr:to>
    <xdr:sp>
      <xdr:nvSpPr>
        <xdr:cNvPr id="1" name="Text Box 1"/>
        <xdr:cNvSpPr txBox="1">
          <a:spLocks noChangeArrowheads="1"/>
        </xdr:cNvSpPr>
      </xdr:nvSpPr>
      <xdr:spPr>
        <a:xfrm>
          <a:off x="6153150" y="295275"/>
          <a:ext cx="2638425" cy="2943225"/>
        </a:xfrm>
        <a:prstGeom prst="rect">
          <a:avLst/>
        </a:prstGeom>
        <a:solidFill>
          <a:srgbClr val="FFCC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Instructions:</a:t>
          </a:r>
          <a:r>
            <a:rPr lang="en-US" cap="none" sz="1200" b="0" i="0" u="none" baseline="0">
              <a:solidFill>
                <a:srgbClr val="000000"/>
              </a:solidFill>
              <a:latin typeface="Arial"/>
              <a:ea typeface="Arial"/>
              <a:cs typeface="Arial"/>
            </a:rPr>
            <a:t> RIPA, working in conjunction with Franklin Associates, is developing an Excel spreadsheet-based methodology that calculates the reduction in GHG emissions that can be achieved by using reusable steel drums rather than lighter weight, single-use drums in an application defined by the user.  The methodology employed can be extended to other types of reusable industrial and transport packagings, including plastic drums and crates, intermediate bulk containers and pallets.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V80"/>
  <sheetViews>
    <sheetView tabSelected="1" zoomScalePageLayoutView="0" workbookViewId="0" topLeftCell="A1">
      <selection activeCell="U18" sqref="U18"/>
    </sheetView>
  </sheetViews>
  <sheetFormatPr defaultColWidth="9.140625" defaultRowHeight="12.75" outlineLevelRow="1"/>
  <cols>
    <col min="1" max="1" width="2.28125" style="2" customWidth="1"/>
    <col min="2" max="2" width="17.57421875" style="4" customWidth="1"/>
    <col min="3" max="3" width="5.8515625" style="4" customWidth="1"/>
    <col min="4" max="4" width="27.00390625" style="4" customWidth="1"/>
    <col min="5" max="5" width="12.00390625" style="4" customWidth="1"/>
    <col min="6" max="6" width="1.421875" style="4" customWidth="1"/>
    <col min="7" max="7" width="14.00390625" style="4" customWidth="1"/>
    <col min="8" max="8" width="1.8515625" style="5" customWidth="1"/>
    <col min="9" max="9" width="11.28125" style="4" customWidth="1"/>
    <col min="10" max="10" width="2.140625" style="4" customWidth="1"/>
    <col min="11" max="11" width="11.00390625" style="4" customWidth="1"/>
    <col min="12" max="12" width="5.421875" style="4" customWidth="1"/>
    <col min="13" max="13" width="11.8515625" style="4" customWidth="1"/>
    <col min="14" max="14" width="2.140625" style="4" customWidth="1"/>
    <col min="15" max="15" width="12.28125" style="4" customWidth="1"/>
    <col min="16" max="16" width="5.00390625" style="4" customWidth="1"/>
    <col min="17" max="17" width="10.140625" style="4" customWidth="1"/>
    <col min="18" max="18" width="2.00390625" style="4" customWidth="1"/>
    <col min="19" max="19" width="10.421875" style="4" customWidth="1"/>
    <col min="20" max="16384" width="9.140625" style="4" customWidth="1"/>
  </cols>
  <sheetData>
    <row r="1" ht="12.75"/>
    <row r="2" spans="2:8" ht="15" customHeight="1" thickBot="1">
      <c r="B2" s="3"/>
      <c r="F2" s="5"/>
      <c r="H2" s="4"/>
    </row>
    <row r="3" spans="2:7" ht="13.5" thickTop="1">
      <c r="B3" s="98" t="s">
        <v>0</v>
      </c>
      <c r="C3" s="99"/>
      <c r="D3" s="99"/>
      <c r="E3" s="99"/>
      <c r="F3" s="6"/>
      <c r="G3" s="7"/>
    </row>
    <row r="4" spans="2:7" ht="12.75">
      <c r="B4" s="100" t="s">
        <v>1</v>
      </c>
      <c r="C4" s="101"/>
      <c r="D4" s="101"/>
      <c r="E4" s="101"/>
      <c r="F4" s="101"/>
      <c r="G4" s="102"/>
    </row>
    <row r="5" spans="2:7" ht="12.75">
      <c r="B5" s="100" t="s">
        <v>2</v>
      </c>
      <c r="C5" s="101"/>
      <c r="D5" s="101"/>
      <c r="E5" s="101"/>
      <c r="F5" s="101"/>
      <c r="G5" s="102"/>
    </row>
    <row r="6" spans="2:7" ht="12.75">
      <c r="B6" s="100" t="s">
        <v>3</v>
      </c>
      <c r="C6" s="101"/>
      <c r="D6" s="101"/>
      <c r="E6" s="101"/>
      <c r="F6" s="101"/>
      <c r="G6" s="102"/>
    </row>
    <row r="7" spans="1:8" s="12" customFormat="1" ht="12.75">
      <c r="A7" s="8"/>
      <c r="B7" s="9"/>
      <c r="C7" s="10"/>
      <c r="D7" s="10"/>
      <c r="E7" s="10"/>
      <c r="F7" s="10"/>
      <c r="G7" s="11"/>
      <c r="H7" s="10"/>
    </row>
    <row r="8" spans="2:7" ht="12.75">
      <c r="B8" s="13" t="s">
        <v>4</v>
      </c>
      <c r="C8" s="5"/>
      <c r="D8" s="5"/>
      <c r="E8" s="14">
        <v>1000</v>
      </c>
      <c r="F8" s="5"/>
      <c r="G8" s="15"/>
    </row>
    <row r="9" spans="2:7" ht="12.75" hidden="1">
      <c r="B9" s="13" t="s">
        <v>5</v>
      </c>
      <c r="C9" s="5"/>
      <c r="D9" s="5"/>
      <c r="E9" s="16"/>
      <c r="F9" s="5"/>
      <c r="G9" s="15"/>
    </row>
    <row r="10" spans="2:7" ht="6" customHeight="1">
      <c r="B10" s="13"/>
      <c r="C10" s="5"/>
      <c r="D10" s="5"/>
      <c r="E10" s="16"/>
      <c r="F10" s="5"/>
      <c r="G10" s="15"/>
    </row>
    <row r="11" spans="2:7" ht="15" customHeight="1">
      <c r="B11" s="17" t="s">
        <v>6</v>
      </c>
      <c r="C11" s="5"/>
      <c r="D11" s="5"/>
      <c r="E11" s="18" t="s">
        <v>7</v>
      </c>
      <c r="F11" s="5"/>
      <c r="G11" s="15"/>
    </row>
    <row r="12" spans="2:7" ht="12.75">
      <c r="B12" s="17" t="s">
        <v>8</v>
      </c>
      <c r="C12" s="5"/>
      <c r="D12" s="5"/>
      <c r="E12" s="19"/>
      <c r="F12" s="5"/>
      <c r="G12" s="15"/>
    </row>
    <row r="13" spans="2:7" ht="5.25" customHeight="1">
      <c r="B13" s="17"/>
      <c r="C13" s="5"/>
      <c r="D13" s="5"/>
      <c r="E13" s="19"/>
      <c r="F13" s="5"/>
      <c r="G13" s="15"/>
    </row>
    <row r="14" spans="2:7" ht="12.75">
      <c r="B14" s="13" t="s">
        <v>9</v>
      </c>
      <c r="C14" s="5"/>
      <c r="D14" s="5"/>
      <c r="E14" s="20">
        <v>41.5</v>
      </c>
      <c r="F14" s="5"/>
      <c r="G14" s="15" t="s">
        <v>10</v>
      </c>
    </row>
    <row r="15" spans="2:7" ht="12.75" customHeight="1">
      <c r="B15" s="104" t="s">
        <v>11</v>
      </c>
      <c r="C15" s="105"/>
      <c r="D15" s="105"/>
      <c r="E15" s="5"/>
      <c r="F15" s="5"/>
      <c r="G15" s="15"/>
    </row>
    <row r="16" spans="2:7" ht="12.75" customHeight="1">
      <c r="B16" s="104" t="s">
        <v>12</v>
      </c>
      <c r="C16" s="105"/>
      <c r="D16" s="106"/>
      <c r="E16" s="20">
        <v>0</v>
      </c>
      <c r="F16" s="5"/>
      <c r="G16" s="15"/>
    </row>
    <row r="17" spans="2:7" ht="6" customHeight="1">
      <c r="B17" s="13"/>
      <c r="C17" s="5"/>
      <c r="D17" s="5"/>
      <c r="E17" s="16"/>
      <c r="F17" s="5"/>
      <c r="G17" s="15"/>
    </row>
    <row r="18" spans="2:8" ht="26.25" customHeight="1" thickBot="1">
      <c r="B18" s="107" t="s">
        <v>13</v>
      </c>
      <c r="C18" s="108"/>
      <c r="D18" s="109"/>
      <c r="E18" s="21">
        <f>(VLOOKUP(E11,E75:I80,5))/2000</f>
        <v>19.47773788156984</v>
      </c>
      <c r="F18" s="22"/>
      <c r="G18" s="23" t="s">
        <v>14</v>
      </c>
      <c r="H18" s="24"/>
    </row>
    <row r="19" ht="13.5" thickTop="1"/>
    <row r="20" spans="1:5" ht="12.75">
      <c r="A20" s="25"/>
      <c r="C20" s="110" t="s">
        <v>15</v>
      </c>
      <c r="D20" s="111"/>
      <c r="E20" s="112"/>
    </row>
    <row r="21" spans="1:5" ht="12.75">
      <c r="A21" s="25"/>
      <c r="B21" s="26"/>
      <c r="C21" s="27"/>
      <c r="D21" s="5"/>
      <c r="E21" s="28"/>
    </row>
    <row r="22" spans="1:10" ht="12.75">
      <c r="A22" s="25"/>
      <c r="C22" s="29" t="s">
        <v>16</v>
      </c>
      <c r="D22" s="5"/>
      <c r="E22" s="30" t="s">
        <v>17</v>
      </c>
      <c r="G22" s="103" t="s">
        <v>18</v>
      </c>
      <c r="H22" s="103"/>
      <c r="I22" s="103"/>
      <c r="J22"/>
    </row>
    <row r="23" spans="3:10" ht="12.75">
      <c r="C23" s="31" t="s">
        <v>19</v>
      </c>
      <c r="D23" s="5"/>
      <c r="E23" s="32"/>
      <c r="G23" s="33" t="s">
        <v>20</v>
      </c>
      <c r="H23" s="34"/>
      <c r="I23" s="33" t="s">
        <v>21</v>
      </c>
      <c r="J23"/>
    </row>
    <row r="24" spans="3:9" ht="12.75">
      <c r="C24" s="35"/>
      <c r="D24" s="5" t="s">
        <v>22</v>
      </c>
      <c r="E24" s="32" t="s">
        <v>7</v>
      </c>
      <c r="G24" s="33">
        <f>E38</f>
        <v>41.5</v>
      </c>
      <c r="H24" s="34"/>
      <c r="I24" s="33"/>
    </row>
    <row r="25" spans="3:9" ht="12.75">
      <c r="C25" s="35"/>
      <c r="D25" s="5" t="s">
        <v>23</v>
      </c>
      <c r="E25" s="32" t="s">
        <v>24</v>
      </c>
      <c r="G25" s="33">
        <f>G38</f>
        <v>44.8</v>
      </c>
      <c r="H25" s="34"/>
      <c r="I25" s="33">
        <f>G39</f>
        <v>6.5</v>
      </c>
    </row>
    <row r="26" spans="3:9" ht="12.75">
      <c r="C26" s="31" t="s">
        <v>25</v>
      </c>
      <c r="D26" s="5"/>
      <c r="E26" s="32"/>
      <c r="G26" s="33"/>
      <c r="H26" s="34"/>
      <c r="I26" s="33"/>
    </row>
    <row r="27" spans="3:9" ht="12.75">
      <c r="C27" s="35"/>
      <c r="D27" s="5" t="s">
        <v>22</v>
      </c>
      <c r="E27" s="32" t="s">
        <v>26</v>
      </c>
      <c r="G27" s="33">
        <f>I38</f>
        <v>37.7</v>
      </c>
      <c r="H27" s="34"/>
      <c r="I27" s="33"/>
    </row>
    <row r="28" spans="3:9" ht="12.75">
      <c r="C28" s="35"/>
      <c r="D28" s="5" t="s">
        <v>23</v>
      </c>
      <c r="E28" s="32" t="s">
        <v>27</v>
      </c>
      <c r="G28" s="33">
        <f>K38</f>
        <v>41</v>
      </c>
      <c r="H28" s="34"/>
      <c r="I28" s="33">
        <f>K39</f>
        <v>5.5</v>
      </c>
    </row>
    <row r="29" spans="3:9" ht="12.75">
      <c r="C29" s="31" t="s">
        <v>28</v>
      </c>
      <c r="D29" s="5"/>
      <c r="E29" s="32"/>
      <c r="G29" s="33"/>
      <c r="H29" s="34"/>
      <c r="I29" s="33"/>
    </row>
    <row r="30" spans="1:9" ht="12.75">
      <c r="A30" s="25"/>
      <c r="C30" s="27"/>
      <c r="D30" s="5" t="s">
        <v>22</v>
      </c>
      <c r="E30" s="32" t="s">
        <v>29</v>
      </c>
      <c r="G30" s="33">
        <f>M38</f>
        <v>36</v>
      </c>
      <c r="H30" s="34"/>
      <c r="I30" s="33"/>
    </row>
    <row r="31" spans="1:9" ht="12.75">
      <c r="A31" s="25"/>
      <c r="C31" s="36"/>
      <c r="D31" s="37" t="s">
        <v>23</v>
      </c>
      <c r="E31" s="38" t="s">
        <v>30</v>
      </c>
      <c r="G31" s="33">
        <f>O38</f>
        <v>40.2</v>
      </c>
      <c r="H31" s="34"/>
      <c r="I31" s="33">
        <f>O39</f>
        <v>5.5</v>
      </c>
    </row>
    <row r="32" ht="12.75"/>
    <row r="33" ht="12.75"/>
    <row r="34" spans="1:19" ht="12.75" outlineLevel="1">
      <c r="A34" s="39"/>
      <c r="B34" s="40" t="s">
        <v>31</v>
      </c>
      <c r="E34" s="37"/>
      <c r="F34" s="41" t="s">
        <v>19</v>
      </c>
      <c r="G34" s="42"/>
      <c r="I34" s="37"/>
      <c r="J34" s="41" t="s">
        <v>25</v>
      </c>
      <c r="K34" s="42"/>
      <c r="M34" s="37"/>
      <c r="N34" s="41" t="s">
        <v>28</v>
      </c>
      <c r="O34" s="42"/>
      <c r="Q34" s="37"/>
      <c r="R34" s="41" t="s">
        <v>32</v>
      </c>
      <c r="S34" s="42"/>
    </row>
    <row r="35" spans="5:19" ht="12.75" outlineLevel="1">
      <c r="E35" s="43" t="s">
        <v>33</v>
      </c>
      <c r="F35" s="43"/>
      <c r="G35" s="43" t="s">
        <v>34</v>
      </c>
      <c r="I35" s="43" t="s">
        <v>33</v>
      </c>
      <c r="J35" s="43"/>
      <c r="K35" s="43" t="s">
        <v>34</v>
      </c>
      <c r="M35" s="43" t="s">
        <v>33</v>
      </c>
      <c r="N35" s="43"/>
      <c r="O35" s="43" t="s">
        <v>34</v>
      </c>
      <c r="Q35" s="43" t="s">
        <v>33</v>
      </c>
      <c r="R35" s="43"/>
      <c r="S35" s="43" t="s">
        <v>34</v>
      </c>
    </row>
    <row r="36" spans="5:19" ht="12.75" outlineLevel="1">
      <c r="E36" s="43" t="s">
        <v>35</v>
      </c>
      <c r="F36" s="43"/>
      <c r="G36" s="43" t="s">
        <v>36</v>
      </c>
      <c r="I36" s="43" t="s">
        <v>35</v>
      </c>
      <c r="J36" s="43"/>
      <c r="K36" s="43" t="s">
        <v>36</v>
      </c>
      <c r="M36" s="43" t="s">
        <v>35</v>
      </c>
      <c r="N36" s="43"/>
      <c r="O36" s="43" t="s">
        <v>36</v>
      </c>
      <c r="Q36" s="43" t="s">
        <v>35</v>
      </c>
      <c r="R36" s="43"/>
      <c r="S36" s="43" t="s">
        <v>36</v>
      </c>
    </row>
    <row r="37" ht="12.75" outlineLevel="1"/>
    <row r="38" spans="2:19" ht="12.75" outlineLevel="1">
      <c r="B38" s="44" t="s">
        <v>37</v>
      </c>
      <c r="E38" s="4">
        <v>41.5</v>
      </c>
      <c r="G38" s="45">
        <v>44.8</v>
      </c>
      <c r="H38" s="24"/>
      <c r="I38" s="45">
        <v>37.7</v>
      </c>
      <c r="J38" s="45"/>
      <c r="K38" s="45">
        <v>41</v>
      </c>
      <c r="L38" s="45"/>
      <c r="M38" s="45">
        <v>36</v>
      </c>
      <c r="N38" s="45"/>
      <c r="O38" s="45">
        <v>40.2</v>
      </c>
      <c r="Q38" s="46">
        <v>30.8</v>
      </c>
      <c r="S38" s="46">
        <v>34.1</v>
      </c>
    </row>
    <row r="39" spans="1:19" s="45" customFormat="1" ht="12.75" outlineLevel="1">
      <c r="A39" s="47"/>
      <c r="B39" s="48" t="s">
        <v>38</v>
      </c>
      <c r="G39" s="49">
        <v>6.5</v>
      </c>
      <c r="H39" s="24"/>
      <c r="K39" s="49">
        <v>5.5</v>
      </c>
      <c r="O39" s="49">
        <v>5.5</v>
      </c>
      <c r="S39" s="49">
        <v>5</v>
      </c>
    </row>
    <row r="40" spans="1:19" s="45" customFormat="1" ht="12.75" outlineLevel="1">
      <c r="A40" s="47"/>
      <c r="B40" s="48" t="s">
        <v>39</v>
      </c>
      <c r="E40" s="45">
        <v>6.9</v>
      </c>
      <c r="G40" s="45">
        <v>6</v>
      </c>
      <c r="H40" s="24"/>
      <c r="I40" s="45">
        <v>5.4</v>
      </c>
      <c r="K40" s="45">
        <v>4.4</v>
      </c>
      <c r="M40" s="45">
        <v>5.3</v>
      </c>
      <c r="O40" s="45">
        <v>4.2</v>
      </c>
      <c r="Q40" s="45">
        <v>0</v>
      </c>
      <c r="S40" s="45">
        <v>0</v>
      </c>
    </row>
    <row r="41" spans="1:8" s="45" customFormat="1" ht="6" customHeight="1" outlineLevel="1">
      <c r="A41" s="47"/>
      <c r="B41" s="48"/>
      <c r="H41" s="24"/>
    </row>
    <row r="42" spans="1:19" s="51" customFormat="1" ht="12.75" outlineLevel="1">
      <c r="A42" s="50"/>
      <c r="B42" s="51" t="s">
        <v>40</v>
      </c>
      <c r="E42" s="52">
        <f>(E38+E39*0.42*E40)*1000/(E40+1)</f>
        <v>5253.164556962025</v>
      </c>
      <c r="G42" s="52">
        <f>(G38+G39*0.42*G40)*1000/(G40+1)</f>
        <v>8739.999999999998</v>
      </c>
      <c r="H42" s="53"/>
      <c r="I42" s="52">
        <f>(I38+I39*0.42*I40)*1000/(I40+1)</f>
        <v>5890.625</v>
      </c>
      <c r="K42" s="52">
        <f>(K38+K39*0.42*K40)*1000/(K40+1)</f>
        <v>9474.814814814814</v>
      </c>
      <c r="M42" s="52">
        <f>(M38+M39*0.42*M40)*1000/(M40+1)</f>
        <v>5714.285714285715</v>
      </c>
      <c r="O42" s="52">
        <f>(O38+O39*0.42*O40)*1000/(O40+1)</f>
        <v>9596.538461538461</v>
      </c>
      <c r="Q42" s="52">
        <f>(Q38+Q39*0.42*Q40)*1000/(Q40+1)</f>
        <v>30800</v>
      </c>
      <c r="S42" s="52">
        <f>(S38+S39*0.42*S40)*1000/(S40+1)</f>
        <v>34100</v>
      </c>
    </row>
    <row r="43" spans="1:19" s="51" customFormat="1" ht="12.75">
      <c r="A43" s="50"/>
      <c r="E43" s="54"/>
      <c r="G43" s="52"/>
      <c r="H43" s="53"/>
      <c r="I43" s="52"/>
      <c r="K43" s="52"/>
      <c r="M43" s="52"/>
      <c r="O43" s="52"/>
      <c r="Q43" s="52"/>
      <c r="S43" s="52"/>
    </row>
    <row r="44" spans="1:19" s="51" customFormat="1" ht="12.75" outlineLevel="1">
      <c r="A44" s="50"/>
      <c r="E44" s="52"/>
      <c r="G44" s="52"/>
      <c r="H44" s="53"/>
      <c r="I44" s="52"/>
      <c r="K44" s="52"/>
      <c r="M44" s="52"/>
      <c r="O44" s="52"/>
      <c r="Q44" s="52"/>
      <c r="S44" s="52"/>
    </row>
    <row r="45" spans="2:3" ht="12.75" outlineLevel="1">
      <c r="B45" s="55" t="s">
        <v>41</v>
      </c>
      <c r="C45" s="56"/>
    </row>
    <row r="46" spans="1:19" ht="12.75" outlineLevel="1">
      <c r="A46" s="57"/>
      <c r="B46" s="58" t="s">
        <v>42</v>
      </c>
      <c r="C46" s="59"/>
      <c r="D46" s="59"/>
      <c r="E46" s="58">
        <v>19151.170599565732</v>
      </c>
      <c r="F46" s="59"/>
      <c r="G46" s="58">
        <v>38720.13047286952</v>
      </c>
      <c r="H46" s="60"/>
      <c r="I46" s="58">
        <v>19563.5101793504</v>
      </c>
      <c r="J46" s="59"/>
      <c r="K46" s="58">
        <v>39088.67725481938</v>
      </c>
      <c r="L46" s="59"/>
      <c r="M46" s="58">
        <v>19125.47302672162</v>
      </c>
      <c r="N46" s="59"/>
      <c r="O46" s="58">
        <v>39121.44528179172</v>
      </c>
      <c r="P46" s="59"/>
      <c r="Q46" s="58">
        <v>56531.47042637108</v>
      </c>
      <c r="R46" s="59"/>
      <c r="S46" s="58">
        <v>74822.77130824424</v>
      </c>
    </row>
    <row r="47" spans="1:19" ht="12.75" outlineLevel="1">
      <c r="A47" s="61"/>
      <c r="B47" s="62" t="s">
        <v>43</v>
      </c>
      <c r="C47" s="63"/>
      <c r="D47" s="63"/>
      <c r="E47" s="62">
        <v>30.21214308781814</v>
      </c>
      <c r="F47" s="63"/>
      <c r="G47" s="62">
        <v>74.87028660706093</v>
      </c>
      <c r="H47" s="64"/>
      <c r="I47" s="62">
        <v>31.9128778532948</v>
      </c>
      <c r="J47" s="63"/>
      <c r="K47" s="62">
        <v>76.92394071195129</v>
      </c>
      <c r="L47" s="63"/>
      <c r="M47" s="62">
        <v>31.53574690924779</v>
      </c>
      <c r="N47" s="63"/>
      <c r="O47" s="62">
        <v>77.26114087166827</v>
      </c>
      <c r="P47" s="63"/>
      <c r="Q47" s="62">
        <v>97.40815554394472</v>
      </c>
      <c r="R47" s="63"/>
      <c r="S47" s="62">
        <v>141.28135029913489</v>
      </c>
    </row>
    <row r="48" spans="1:19" ht="12.75" outlineLevel="1">
      <c r="A48" s="65"/>
      <c r="B48" s="66" t="s">
        <v>44</v>
      </c>
      <c r="C48" s="67"/>
      <c r="D48" s="67"/>
      <c r="E48" s="66">
        <v>0.04451183689996561</v>
      </c>
      <c r="F48" s="67"/>
      <c r="G48" s="66">
        <v>0.06080674692218907</v>
      </c>
      <c r="H48" s="68"/>
      <c r="I48" s="66">
        <v>0.04696434731922165</v>
      </c>
      <c r="J48" s="67"/>
      <c r="K48" s="66">
        <v>0.06363189894801177</v>
      </c>
      <c r="L48" s="67"/>
      <c r="M48" s="66">
        <v>0.046262886841513806</v>
      </c>
      <c r="N48" s="67"/>
      <c r="O48" s="66">
        <v>0.06409686656169147</v>
      </c>
      <c r="P48" s="67"/>
      <c r="Q48" s="66">
        <v>0.1447403836097588</v>
      </c>
      <c r="R48" s="67"/>
      <c r="S48" s="66">
        <v>0.16017780831680195</v>
      </c>
    </row>
    <row r="49" spans="1:19" ht="6" customHeight="1" outlineLevel="1">
      <c r="A49" s="65"/>
      <c r="B49" s="66"/>
      <c r="C49" s="67"/>
      <c r="D49" s="67"/>
      <c r="E49" s="66"/>
      <c r="F49" s="67"/>
      <c r="G49" s="66"/>
      <c r="H49" s="68"/>
      <c r="I49" s="66"/>
      <c r="J49" s="67"/>
      <c r="K49" s="66"/>
      <c r="L49" s="67"/>
      <c r="M49" s="66"/>
      <c r="N49" s="67"/>
      <c r="O49" s="66"/>
      <c r="P49" s="67"/>
      <c r="Q49" s="66"/>
      <c r="R49" s="67"/>
      <c r="S49" s="66"/>
    </row>
    <row r="50" spans="1:19" s="74" customFormat="1" ht="12.75" outlineLevel="1">
      <c r="A50" s="69"/>
      <c r="B50" s="70" t="s">
        <v>45</v>
      </c>
      <c r="C50" s="71"/>
      <c r="D50" s="71"/>
      <c r="E50" s="72">
        <f>E46+E47*23+E48*296</f>
        <v>19859.225394307938</v>
      </c>
      <c r="F50" s="71"/>
      <c r="G50" s="72">
        <f>G46+G47*23+G48*296</f>
        <v>40460.14586192089</v>
      </c>
      <c r="H50" s="73"/>
      <c r="I50" s="72">
        <f>I46+I47*23+I48*296</f>
        <v>20311.40781678267</v>
      </c>
      <c r="J50" s="71"/>
      <c r="K50" s="72">
        <f>K46+K47*23+K48*296</f>
        <v>40876.762933282866</v>
      </c>
      <c r="L50" s="71"/>
      <c r="M50" s="72">
        <f>M46+M47*23+M48*296</f>
        <v>19864.489020139405</v>
      </c>
      <c r="N50" s="71"/>
      <c r="O50" s="72">
        <f>O46+O47*23+O48*296</f>
        <v>40917.424194342355</v>
      </c>
      <c r="P50" s="71"/>
      <c r="Q50" s="72">
        <f>Q46+Q47*23+Q48*296</f>
        <v>58814.701157430296</v>
      </c>
      <c r="R50" s="71"/>
      <c r="S50" s="72">
        <f>S46+S47*23+S48*296</f>
        <v>78119.65499638612</v>
      </c>
    </row>
    <row r="51" ht="12.75" outlineLevel="1"/>
    <row r="52" spans="2:4" ht="12.75" outlineLevel="1">
      <c r="B52" s="1" t="s">
        <v>46</v>
      </c>
      <c r="D52" s="1" t="s">
        <v>47</v>
      </c>
    </row>
    <row r="53" spans="1:19" s="77" customFormat="1" ht="12.75" outlineLevel="1">
      <c r="A53" s="75"/>
      <c r="B53" s="76" t="s">
        <v>48</v>
      </c>
      <c r="D53" s="4" t="s">
        <v>49</v>
      </c>
      <c r="E53" s="77">
        <v>4476.654733817294</v>
      </c>
      <c r="G53" s="77">
        <v>7443.547041409029</v>
      </c>
      <c r="H53" s="78"/>
      <c r="I53" s="77">
        <v>5020.843450643583</v>
      </c>
      <c r="K53" s="77">
        <v>8071.388760319168</v>
      </c>
      <c r="M53" s="77">
        <v>4871.019970608441</v>
      </c>
      <c r="O53" s="77">
        <v>8175.3995226580355</v>
      </c>
      <c r="Q53" s="77">
        <v>26264.452455283583</v>
      </c>
      <c r="S53" s="76">
        <v>29071.339870181866</v>
      </c>
    </row>
    <row r="54" spans="1:19" s="77" customFormat="1" ht="12.75" outlineLevel="1">
      <c r="A54" s="75"/>
      <c r="B54" s="76" t="s">
        <v>50</v>
      </c>
      <c r="D54" s="4" t="s">
        <v>51</v>
      </c>
      <c r="E54" s="77">
        <v>886.8524082848145</v>
      </c>
      <c r="G54" s="77">
        <v>1020.69737222848</v>
      </c>
      <c r="H54" s="78"/>
      <c r="I54" s="77">
        <v>1069.744388230004</v>
      </c>
      <c r="K54" s="77">
        <v>1293.539197189139</v>
      </c>
      <c r="M54" s="77">
        <v>1075.3790569102373</v>
      </c>
      <c r="O54" s="77">
        <v>1336.8222861183565</v>
      </c>
      <c r="Q54" s="77">
        <v>9577.869475692567</v>
      </c>
      <c r="S54" s="76">
        <v>10040.361409523646</v>
      </c>
    </row>
    <row r="55" spans="1:19" s="77" customFormat="1" ht="12.75" outlineLevel="1">
      <c r="A55" s="75"/>
      <c r="B55" s="76" t="s">
        <v>52</v>
      </c>
      <c r="D55" s="4" t="s">
        <v>53</v>
      </c>
      <c r="E55" s="77">
        <v>12107.437046527319</v>
      </c>
      <c r="G55" s="77">
        <v>28022.377361672974</v>
      </c>
      <c r="H55" s="78"/>
      <c r="I55" s="77">
        <v>11542.725883473571</v>
      </c>
      <c r="K55" s="77">
        <v>27204.23678349011</v>
      </c>
      <c r="M55" s="77">
        <v>11320.166202641602</v>
      </c>
      <c r="O55" s="77">
        <v>27042.264160696883</v>
      </c>
      <c r="Q55" s="77">
        <v>8969.569998466668</v>
      </c>
      <c r="S55" s="76">
        <v>23504.84349998018</v>
      </c>
    </row>
    <row r="56" spans="1:19" s="77" customFormat="1" ht="12.75" outlineLevel="1">
      <c r="A56" s="75"/>
      <c r="B56" s="76" t="s">
        <v>54</v>
      </c>
      <c r="D56" s="4" t="s">
        <v>49</v>
      </c>
      <c r="E56" s="77">
        <v>2388.2812056611883</v>
      </c>
      <c r="G56" s="77">
        <v>3973.524436773071</v>
      </c>
      <c r="H56" s="78"/>
      <c r="I56" s="77">
        <v>2678.094094435511</v>
      </c>
      <c r="K56" s="77">
        <v>4307.598192284459</v>
      </c>
      <c r="M56" s="77">
        <v>2597.923789979124</v>
      </c>
      <c r="O56" s="77">
        <v>4362.938224869076</v>
      </c>
      <c r="Q56" s="77">
        <v>14002.809227987482</v>
      </c>
      <c r="S56" s="76">
        <v>15503.110216700428</v>
      </c>
    </row>
    <row r="57" spans="1:19" s="81" customFormat="1" ht="12.75" outlineLevel="1">
      <c r="A57" s="79"/>
      <c r="B57" s="80" t="s">
        <v>55</v>
      </c>
      <c r="E57" s="81">
        <v>19859.225394290614</v>
      </c>
      <c r="G57" s="81">
        <v>40460.14621208356</v>
      </c>
      <c r="H57" s="82"/>
      <c r="I57" s="81">
        <v>20311.407816782666</v>
      </c>
      <c r="K57" s="81">
        <v>40876.76293328287</v>
      </c>
      <c r="M57" s="81">
        <v>19864.48902013941</v>
      </c>
      <c r="O57" s="81">
        <v>40917.42419434235</v>
      </c>
      <c r="Q57" s="81">
        <v>58814.7011574303</v>
      </c>
      <c r="S57" s="80">
        <v>78119.65499638612</v>
      </c>
    </row>
    <row r="58" spans="1:19" s="81" customFormat="1" ht="12.75" outlineLevel="1">
      <c r="A58" s="79"/>
      <c r="B58" s="80"/>
      <c r="H58" s="82"/>
      <c r="S58" s="80"/>
    </row>
    <row r="59" spans="2:19" ht="12.75" outlineLevel="1">
      <c r="B59" s="83" t="s">
        <v>56</v>
      </c>
      <c r="E59" s="84">
        <f>1000/(E40+1)</f>
        <v>126.58227848101265</v>
      </c>
      <c r="G59" s="84">
        <f>1000/(G40+1)</f>
        <v>142.85714285714286</v>
      </c>
      <c r="I59" s="84">
        <f>1000/(I40+1)</f>
        <v>156.25</v>
      </c>
      <c r="K59" s="84">
        <f>1000/(K40+1)</f>
        <v>185.18518518518516</v>
      </c>
      <c r="M59" s="84">
        <f>1000/(M40+1)</f>
        <v>158.73015873015873</v>
      </c>
      <c r="O59" s="84">
        <f>1000/(O40+1)</f>
        <v>192.3076923076923</v>
      </c>
      <c r="Q59" s="84">
        <f>1000/(Q40+1)</f>
        <v>1000</v>
      </c>
      <c r="S59" s="84">
        <f>1000/(S40+1)</f>
        <v>1000</v>
      </c>
    </row>
    <row r="60" ht="12.75" outlineLevel="1"/>
    <row r="61" spans="2:19" ht="12.75" outlineLevel="1">
      <c r="B61" s="76" t="s">
        <v>48</v>
      </c>
      <c r="D61" s="4" t="s">
        <v>57</v>
      </c>
      <c r="E61" s="85">
        <f>E53/E42</f>
        <v>0.8521824674013645</v>
      </c>
      <c r="G61" s="85">
        <f>G53/G42</f>
        <v>0.8516644212138479</v>
      </c>
      <c r="I61" s="85">
        <f>I53/I42</f>
        <v>0.8523447767670804</v>
      </c>
      <c r="K61" s="85">
        <f>K53/K42</f>
        <v>0.8518782602166272</v>
      </c>
      <c r="M61" s="85">
        <f>M53/M42</f>
        <v>0.8524284948564772</v>
      </c>
      <c r="O61" s="85">
        <f>O53/O42</f>
        <v>0.851911296497571</v>
      </c>
      <c r="Q61" s="85">
        <f>Q53/Q42</f>
        <v>0.8527419628338826</v>
      </c>
      <c r="S61" s="85">
        <f>S53/S42</f>
        <v>0.8525319610024008</v>
      </c>
    </row>
    <row r="62" spans="2:22" ht="12.75" outlineLevel="1">
      <c r="B62" s="76" t="s">
        <v>50</v>
      </c>
      <c r="D62" s="4" t="s">
        <v>58</v>
      </c>
      <c r="E62" s="86">
        <f>E54/E59</f>
        <v>7.006134025450035</v>
      </c>
      <c r="G62" s="86">
        <f>G54/G59</f>
        <v>7.14488160559936</v>
      </c>
      <c r="I62" s="86">
        <f>I54/I59</f>
        <v>6.846364084672025</v>
      </c>
      <c r="K62" s="86">
        <f>K54/K59</f>
        <v>6.985111664821352</v>
      </c>
      <c r="M62" s="86">
        <f>M54/M59</f>
        <v>6.774888058534494</v>
      </c>
      <c r="O62" s="86">
        <f>O54/O59</f>
        <v>6.951475887815454</v>
      </c>
      <c r="Q62" s="86">
        <f>Q54/Q59</f>
        <v>9.577869475692568</v>
      </c>
      <c r="S62" s="86">
        <f>S54/S59</f>
        <v>10.040361409523646</v>
      </c>
      <c r="U62" s="86">
        <f>AVERAGE(E62:O62)</f>
        <v>6.951475887815454</v>
      </c>
      <c r="V62" s="4" t="s">
        <v>59</v>
      </c>
    </row>
    <row r="63" spans="2:22" ht="12.75" outlineLevel="1">
      <c r="B63" s="76" t="s">
        <v>52</v>
      </c>
      <c r="D63" s="4" t="s">
        <v>60</v>
      </c>
      <c r="E63" s="86">
        <f>E55/(E59*E40)</f>
        <v>13.862138067763162</v>
      </c>
      <c r="G63" s="86">
        <f>G55/(G59*G40)</f>
        <v>32.69277358861847</v>
      </c>
      <c r="I63" s="86">
        <f>I55/(I59*I40)</f>
        <v>13.680267713746455</v>
      </c>
      <c r="K63" s="86">
        <f>K55/(K59*K40)</f>
        <v>33.38701787064695</v>
      </c>
      <c r="M63" s="86">
        <f>M55/(M59*M40)</f>
        <v>13.456046618234355</v>
      </c>
      <c r="O63" s="86">
        <f>O55/(O59*O40)</f>
        <v>33.48089848467233</v>
      </c>
      <c r="Q63" s="86" t="e">
        <f>Q55/(Q59*Q40)</f>
        <v>#DIV/0!</v>
      </c>
      <c r="S63" s="86" t="e">
        <f>S55/(S59*S40)</f>
        <v>#DIV/0!</v>
      </c>
      <c r="U63" s="86">
        <f>AVERAGE(E63,I63,M63)</f>
        <v>13.666150799914655</v>
      </c>
      <c r="V63" s="4" t="s">
        <v>61</v>
      </c>
    </row>
    <row r="64" spans="2:22" ht="12.75" outlineLevel="1">
      <c r="B64" s="76" t="s">
        <v>54</v>
      </c>
      <c r="D64" s="4" t="s">
        <v>57</v>
      </c>
      <c r="E64" s="85">
        <f>E56/E42</f>
        <v>0.4546366632463467</v>
      </c>
      <c r="G64" s="85">
        <f>G56/G42</f>
        <v>0.4546366632463469</v>
      </c>
      <c r="I64" s="85">
        <f>I56/I42</f>
        <v>0.4546366632463467</v>
      </c>
      <c r="K64" s="85">
        <f>K56/K42</f>
        <v>0.4546366632463467</v>
      </c>
      <c r="M64" s="85">
        <f>M56/M42</f>
        <v>0.4546366632463467</v>
      </c>
      <c r="O64" s="85">
        <f>O56/O42</f>
        <v>0.45463666324634683</v>
      </c>
      <c r="Q64" s="85">
        <f>Q56/Q42</f>
        <v>0.45463666324634683</v>
      </c>
      <c r="S64" s="85">
        <f>S56/S42</f>
        <v>0.4546366632463469</v>
      </c>
      <c r="U64" s="86">
        <f>AVERAGE(G63,K63,O63)</f>
        <v>33.186896647979246</v>
      </c>
      <c r="V64" s="4" t="s">
        <v>62</v>
      </c>
    </row>
    <row r="65" ht="12.75" outlineLevel="1"/>
    <row r="66" ht="12.75" outlineLevel="1">
      <c r="B66" s="1" t="s">
        <v>63</v>
      </c>
    </row>
    <row r="67" spans="1:19" s="24" customFormat="1" ht="12.75" outlineLevel="1">
      <c r="A67" s="87"/>
      <c r="B67" s="24" t="s">
        <v>64</v>
      </c>
      <c r="E67" s="88">
        <f>($E$14+$E$16*0.42*E40)/(E40+1)</f>
        <v>5.253164556962025</v>
      </c>
      <c r="G67" s="88">
        <f>($E$14+$E$16*0.42*G40)/(G40+1)</f>
        <v>5.928571428571429</v>
      </c>
      <c r="I67" s="88">
        <f>($E$14+$E$16*0.42*I40)/(I40+1)</f>
        <v>6.484375</v>
      </c>
      <c r="K67" s="88">
        <f>($E$14+$E$16*0.42*K40)/(K40+1)</f>
        <v>7.685185185185185</v>
      </c>
      <c r="M67" s="88">
        <f>($E$14+$E$16*0.42*M40)/(M40+1)</f>
        <v>6.587301587301588</v>
      </c>
      <c r="O67" s="88">
        <f>($E$14+$E$16*0.42*O40)/(O40+1)</f>
        <v>7.980769230769231</v>
      </c>
      <c r="Q67" s="88">
        <f>($E$14+$E$16*0.42*Q40)/(Q40+1)</f>
        <v>41.5</v>
      </c>
      <c r="S67" s="88">
        <f>($E$14+$E$16*0.42*S40)/(S40+1)</f>
        <v>41.5</v>
      </c>
    </row>
    <row r="68" spans="2:19" ht="12.75" outlineLevel="1">
      <c r="B68" s="83" t="s">
        <v>65</v>
      </c>
      <c r="E68" s="89">
        <f>$E$8</f>
        <v>1000</v>
      </c>
      <c r="G68" s="89">
        <f>$E$8</f>
        <v>1000</v>
      </c>
      <c r="I68" s="89">
        <f>$E$8</f>
        <v>1000</v>
      </c>
      <c r="K68" s="89">
        <f>$E$8</f>
        <v>1000</v>
      </c>
      <c r="M68" s="89">
        <f>$E$8</f>
        <v>1000</v>
      </c>
      <c r="O68" s="89">
        <f>$E$8</f>
        <v>1000</v>
      </c>
      <c r="Q68" s="89">
        <f>$E$8</f>
        <v>1000</v>
      </c>
      <c r="S68" s="89">
        <f>$E$8</f>
        <v>1000</v>
      </c>
    </row>
    <row r="69" spans="2:19" ht="12.75" outlineLevel="1">
      <c r="B69" s="83" t="s">
        <v>66</v>
      </c>
      <c r="E69" s="89">
        <f>E68/(E40+1)</f>
        <v>126.58227848101265</v>
      </c>
      <c r="G69" s="89">
        <f>G68/(G40+1)</f>
        <v>142.85714285714286</v>
      </c>
      <c r="I69" s="89">
        <f>I68/(I40+1)</f>
        <v>156.25</v>
      </c>
      <c r="K69" s="89">
        <f>K68/(K40+1)</f>
        <v>185.18518518518516</v>
      </c>
      <c r="M69" s="89">
        <f>M68/(M40+1)</f>
        <v>158.73015873015873</v>
      </c>
      <c r="O69" s="89">
        <f>O68/(O40+1)</f>
        <v>192.3076923076923</v>
      </c>
      <c r="Q69" s="89">
        <f>Q68/(Q40+1)</f>
        <v>1000</v>
      </c>
      <c r="S69" s="89">
        <f>S68/(S40+1)</f>
        <v>1000</v>
      </c>
    </row>
    <row r="70" spans="1:19" s="45" customFormat="1" ht="12.75" outlineLevel="1">
      <c r="A70" s="47"/>
      <c r="B70" s="90" t="s">
        <v>67</v>
      </c>
      <c r="E70" s="91">
        <f>(E61+E64)*E67*E68+E62*E69+E63*E69*E40</f>
        <v>19859.225394290617</v>
      </c>
      <c r="G70" s="91">
        <f>(G61+G64)*G67*G68+G62*G69+G63*G69*G40</f>
        <v>36787.57402034404</v>
      </c>
      <c r="H70" s="24"/>
      <c r="I70" s="91">
        <f>(I61+I64)*I67*I68+I62*I69+I63*I69*I40</f>
        <v>21087.428046790643</v>
      </c>
      <c r="K70" s="91">
        <f>(K61+K64)*K67*K68+K62*K69+K63*K69*K40</f>
        <v>38538.58511470025</v>
      </c>
      <c r="M70" s="91">
        <f>(M61+M64)*M67*M68+M62*M69+M63*M69*M40</f>
        <v>21005.57765022917</v>
      </c>
      <c r="O70" s="91">
        <f>(O61+O64)*O67*O68+O62*O69+O63*O69*O40</f>
        <v>38806.34420246381</v>
      </c>
      <c r="Q70" s="91"/>
      <c r="S70" s="91"/>
    </row>
    <row r="71" spans="2:15" ht="12.75" outlineLevel="1">
      <c r="B71" s="83" t="s">
        <v>68</v>
      </c>
      <c r="E71" s="92">
        <f>$Q50/1000*$E$8</f>
        <v>58814.701157430296</v>
      </c>
      <c r="G71" s="92">
        <f>$S50/1000*$E$8</f>
        <v>78119.65499638612</v>
      </c>
      <c r="I71" s="92">
        <f>$Q50/1000*$E$8</f>
        <v>58814.701157430296</v>
      </c>
      <c r="K71" s="92">
        <f>$S50/1000*$E$8</f>
        <v>78119.65499638612</v>
      </c>
      <c r="M71" s="91">
        <f>$Q50/1000*$E$8</f>
        <v>58814.701157430296</v>
      </c>
      <c r="O71" s="92">
        <f>$S50/1000*$E$8</f>
        <v>78119.65499638612</v>
      </c>
    </row>
    <row r="72" spans="1:15" s="51" customFormat="1" ht="12.75" outlineLevel="1">
      <c r="A72" s="50"/>
      <c r="B72" s="51" t="s">
        <v>69</v>
      </c>
      <c r="E72" s="93">
        <f>E71-E70</f>
        <v>38955.47576313968</v>
      </c>
      <c r="G72" s="93">
        <f>G71-G70</f>
        <v>41332.08097604208</v>
      </c>
      <c r="H72" s="53"/>
      <c r="I72" s="93">
        <f>I71-I70</f>
        <v>37727.27311063965</v>
      </c>
      <c r="K72" s="93">
        <f>K71-K70</f>
        <v>39581.06988168587</v>
      </c>
      <c r="M72" s="93">
        <f>M71-M70</f>
        <v>37809.123507201126</v>
      </c>
      <c r="O72" s="93">
        <f>O71-O70</f>
        <v>39313.310793922305</v>
      </c>
    </row>
    <row r="73" ht="12.75" outlineLevel="1"/>
    <row r="74" spans="2:19" ht="13.5" outlineLevel="1" thickBot="1">
      <c r="B74" s="4" t="s">
        <v>70</v>
      </c>
      <c r="D74"/>
      <c r="E74" s="94" t="s">
        <v>71</v>
      </c>
      <c r="G74"/>
      <c r="I74" s="94" t="s">
        <v>72</v>
      </c>
      <c r="J74"/>
      <c r="K74"/>
      <c r="L74"/>
      <c r="M74"/>
      <c r="N74"/>
      <c r="O74"/>
      <c r="P74"/>
      <c r="Q74"/>
      <c r="R74"/>
      <c r="S74"/>
    </row>
    <row r="75" spans="2:19" ht="12.75" outlineLevel="1">
      <c r="B75" s="4" t="s">
        <v>73</v>
      </c>
      <c r="D75"/>
      <c r="E75" s="94" t="s">
        <v>7</v>
      </c>
      <c r="G75"/>
      <c r="I75" s="95">
        <f>E72</f>
        <v>38955.47576313968</v>
      </c>
      <c r="J75"/>
      <c r="K75"/>
      <c r="L75"/>
      <c r="M75"/>
      <c r="N75"/>
      <c r="O75"/>
      <c r="P75"/>
      <c r="Q75"/>
      <c r="R75"/>
      <c r="S75"/>
    </row>
    <row r="76" spans="2:19" ht="12.75" outlineLevel="1">
      <c r="B76" s="4" t="s">
        <v>74</v>
      </c>
      <c r="D76"/>
      <c r="E76" s="94" t="s">
        <v>24</v>
      </c>
      <c r="G76"/>
      <c r="I76" s="96">
        <f>G72</f>
        <v>41332.08097604208</v>
      </c>
      <c r="J76"/>
      <c r="K76"/>
      <c r="L76"/>
      <c r="M76"/>
      <c r="N76"/>
      <c r="O76"/>
      <c r="P76"/>
      <c r="Q76"/>
      <c r="R76"/>
      <c r="S76"/>
    </row>
    <row r="77" spans="2:19" ht="12.75" outlineLevel="1">
      <c r="B77" s="4" t="s">
        <v>75</v>
      </c>
      <c r="D77"/>
      <c r="E77" s="94" t="s">
        <v>26</v>
      </c>
      <c r="G77"/>
      <c r="I77" s="96">
        <f>I72</f>
        <v>37727.27311063965</v>
      </c>
      <c r="J77"/>
      <c r="K77"/>
      <c r="L77"/>
      <c r="M77"/>
      <c r="N77"/>
      <c r="O77"/>
      <c r="P77"/>
      <c r="Q77"/>
      <c r="R77"/>
      <c r="S77"/>
    </row>
    <row r="78" spans="2:19" ht="12.75" outlineLevel="1">
      <c r="B78" s="4" t="s">
        <v>76</v>
      </c>
      <c r="D78"/>
      <c r="E78" s="94" t="s">
        <v>27</v>
      </c>
      <c r="G78"/>
      <c r="I78" s="96">
        <f>K72</f>
        <v>39581.06988168587</v>
      </c>
      <c r="J78"/>
      <c r="K78"/>
      <c r="L78"/>
      <c r="M78"/>
      <c r="N78"/>
      <c r="O78"/>
      <c r="P78"/>
      <c r="Q78"/>
      <c r="R78"/>
      <c r="S78"/>
    </row>
    <row r="79" spans="2:19" ht="12.75" outlineLevel="1">
      <c r="B79" s="4" t="s">
        <v>77</v>
      </c>
      <c r="D79"/>
      <c r="E79" s="94" t="s">
        <v>29</v>
      </c>
      <c r="G79"/>
      <c r="I79" s="96">
        <f>M72</f>
        <v>37809.123507201126</v>
      </c>
      <c r="J79"/>
      <c r="K79"/>
      <c r="L79"/>
      <c r="M79"/>
      <c r="N79"/>
      <c r="O79"/>
      <c r="P79"/>
      <c r="Q79"/>
      <c r="R79"/>
      <c r="S79"/>
    </row>
    <row r="80" spans="2:19" ht="13.5" outlineLevel="1" thickBot="1">
      <c r="B80" s="4" t="s">
        <v>78</v>
      </c>
      <c r="D80"/>
      <c r="E80" s="94" t="s">
        <v>30</v>
      </c>
      <c r="G80"/>
      <c r="I80" s="97">
        <f>O72</f>
        <v>39313.310793922305</v>
      </c>
      <c r="J80"/>
      <c r="K80"/>
      <c r="L80"/>
      <c r="M80"/>
      <c r="N80"/>
      <c r="O80"/>
      <c r="P80"/>
      <c r="Q80"/>
      <c r="R80"/>
      <c r="S80"/>
    </row>
    <row r="81" ht="12.75" outlineLevel="1"/>
  </sheetData>
  <sheetProtection/>
  <mergeCells count="9">
    <mergeCell ref="B3:E3"/>
    <mergeCell ref="B4:G4"/>
    <mergeCell ref="B5:G5"/>
    <mergeCell ref="B6:G6"/>
    <mergeCell ref="G22:I22"/>
    <mergeCell ref="B15:D15"/>
    <mergeCell ref="B16:D16"/>
    <mergeCell ref="B18:D18"/>
    <mergeCell ref="C20:E20"/>
  </mergeCells>
  <printOptions/>
  <pageMargins left="0.75" right="0.75" top="1" bottom="1" header="0.5" footer="0.5"/>
  <pageSetup fitToHeight="1" fitToWidth="1" horizontalDpi="600" verticalDpi="600" orientation="portrait" paperSize="8" scale="5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 Pease</dc:creator>
  <cp:keywords/>
  <dc:description/>
  <cp:lastModifiedBy>Rick</cp:lastModifiedBy>
  <cp:lastPrinted>2008-08-25T15:17:18Z</cp:lastPrinted>
  <dcterms:created xsi:type="dcterms:W3CDTF">2006-04-02T09:06:27Z</dcterms:created>
  <dcterms:modified xsi:type="dcterms:W3CDTF">2013-03-27T18:09:23Z</dcterms:modified>
  <cp:category/>
  <cp:version/>
  <cp:contentType/>
  <cp:contentStatus/>
</cp:coreProperties>
</file>